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6" documentId="11_AB3989BD9BF0E38D705C270470CB06CC0485F59E" xr6:coauthVersionLast="47" xr6:coauthVersionMax="47" xr10:uidLastSave="{477AC204-D19E-47D8-AF77-E3B3CD1AB430}"/>
  <bookViews>
    <workbookView xWindow="-120" yWindow="-120" windowWidth="29040" windowHeight="16440" xr2:uid="{00000000-000D-0000-FFFF-FFFF00000000}"/>
  </bookViews>
  <sheets>
    <sheet name="SIMULAZIONI" sheetId="4" r:id="rId1"/>
  </sheets>
  <definedNames>
    <definedName name="_xlnm.Print_Area" localSheetId="0">SIMULAZIONI!$B$1:$I$51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H43" i="4" s="1"/>
  <c r="H35" i="4" l="1"/>
  <c r="H38" i="4" l="1"/>
  <c r="H39" i="4" s="1"/>
  <c r="G23" i="4"/>
  <c r="H18" i="4"/>
  <c r="H15" i="4"/>
  <c r="H45" i="4" s="1"/>
  <c r="H12" i="4"/>
  <c r="H13" i="4" s="1"/>
  <c r="H9" i="4"/>
  <c r="D12" i="4"/>
  <c r="D13" i="4" s="1"/>
  <c r="G34" i="4"/>
  <c r="G43" i="4" s="1"/>
  <c r="G24" i="4"/>
  <c r="G18" i="4"/>
  <c r="G12" i="4"/>
  <c r="G13" i="4" s="1"/>
  <c r="G15" i="4"/>
  <c r="G9" i="4"/>
  <c r="F15" i="4"/>
  <c r="E15" i="4"/>
  <c r="D15" i="4"/>
  <c r="C15" i="4"/>
  <c r="F12" i="4"/>
  <c r="F13" i="4" s="1"/>
  <c r="E12" i="4"/>
  <c r="C13" i="4"/>
  <c r="H41" i="4" l="1"/>
  <c r="H19" i="4"/>
  <c r="H20" i="4" s="1"/>
  <c r="G45" i="4"/>
  <c r="G35" i="4"/>
  <c r="G38" i="4" s="1"/>
  <c r="G19" i="4"/>
  <c r="H22" i="4" l="1"/>
  <c r="H25" i="4" s="1"/>
  <c r="H27" i="4" s="1"/>
  <c r="H29" i="4"/>
  <c r="H31" i="4" s="1"/>
  <c r="H23" i="4"/>
  <c r="G20" i="4"/>
  <c r="G39" i="4"/>
  <c r="G41" i="4" s="1"/>
  <c r="G22" i="4"/>
  <c r="G25" i="4" l="1"/>
  <c r="G27" i="4" s="1"/>
  <c r="G29" i="4"/>
  <c r="G31" i="4" s="1"/>
  <c r="F9" i="4"/>
  <c r="E9" i="4"/>
  <c r="D9" i="4"/>
  <c r="C9" i="4"/>
  <c r="C34" i="4" l="1"/>
  <c r="C43" i="4" s="1"/>
  <c r="C45" i="4" s="1"/>
  <c r="F34" i="4"/>
  <c r="F43" i="4" s="1"/>
  <c r="F45" i="4" s="1"/>
  <c r="E34" i="4"/>
  <c r="E43" i="4" s="1"/>
  <c r="E45" i="4" s="1"/>
  <c r="D34" i="4"/>
  <c r="D43" i="4" s="1"/>
  <c r="D45" i="4" s="1"/>
  <c r="F18" i="4"/>
  <c r="E18" i="4"/>
  <c r="D18" i="4"/>
  <c r="C18" i="4"/>
  <c r="E13" i="4"/>
  <c r="D19" i="4" l="1"/>
  <c r="D20" i="4" s="1"/>
  <c r="D29" i="4" s="1"/>
  <c r="E38" i="4"/>
  <c r="E35" i="4"/>
  <c r="F35" i="4"/>
  <c r="F38" i="4" s="1"/>
  <c r="F39" i="4" s="1"/>
  <c r="F41" i="4" s="1"/>
  <c r="D35" i="4"/>
  <c r="D39" i="4" s="1"/>
  <c r="D41" i="4" s="1"/>
  <c r="C19" i="4"/>
  <c r="C20" i="4" s="1"/>
  <c r="C29" i="4" s="1"/>
  <c r="F19" i="4"/>
  <c r="F20" i="4" s="1"/>
  <c r="F29" i="4" s="1"/>
  <c r="E19" i="4"/>
  <c r="E20" i="4" s="1"/>
  <c r="E29" i="4" s="1"/>
  <c r="C35" i="4"/>
  <c r="C39" i="4" s="1"/>
  <c r="C41" i="4" s="1"/>
  <c r="D25" i="4" l="1"/>
  <c r="D27" i="4" s="1"/>
  <c r="E25" i="4"/>
  <c r="C25" i="4"/>
  <c r="F22" i="4"/>
  <c r="F25" i="4" s="1"/>
  <c r="C31" i="4"/>
  <c r="C27" i="4"/>
  <c r="E39" i="4"/>
  <c r="E41" i="4" s="1"/>
  <c r="E27" i="4"/>
  <c r="F31" i="4"/>
  <c r="E31" i="4"/>
  <c r="D31" i="4"/>
  <c r="F27" i="4" l="1"/>
</calcChain>
</file>

<file path=xl/sharedStrings.xml><?xml version="1.0" encoding="utf-8"?>
<sst xmlns="http://schemas.openxmlformats.org/spreadsheetml/2006/main" count="63" uniqueCount="38">
  <si>
    <t>LORDO</t>
  </si>
  <si>
    <t>DIFFERENZA NETTO</t>
  </si>
  <si>
    <t>DIFFERENZA COSTO</t>
  </si>
  <si>
    <t>IRPEF COLLABORATORE</t>
  </si>
  <si>
    <t>INAIL COLLABORATORE</t>
  </si>
  <si>
    <t>VECCHIE COLL.NI SPORTIVE</t>
  </si>
  <si>
    <t>NUOVO CO.CO.CO. SPORTIVO</t>
  </si>
  <si>
    <t>DETRAZIONE</t>
  </si>
  <si>
    <t>AI FINI DELLE DETRAZIONI SI IPOTIZZA UNA DURATA RAPPORTO LAVORO DI 10 MESI</t>
  </si>
  <si>
    <t>TRATT. INTEGRATIVO REDDITO</t>
  </si>
  <si>
    <t>P. IVA FORFETTARIA AL 5%</t>
  </si>
  <si>
    <t>CASO 1</t>
  </si>
  <si>
    <t>CASO 2</t>
  </si>
  <si>
    <t>CASO 3</t>
  </si>
  <si>
    <t>CASO 4</t>
  </si>
  <si>
    <t>CASO 5</t>
  </si>
  <si>
    <t>CONTRIBUTI ASD/SSD</t>
  </si>
  <si>
    <t>CONTRIBUTI COLL.RE</t>
  </si>
  <si>
    <t>INAIL ASD/SSD</t>
  </si>
  <si>
    <t>NETTO COLLABORATORE</t>
  </si>
  <si>
    <t>COSTO ASD/SSD</t>
  </si>
  <si>
    <t>CONTRIBUTI PROFESSIONISTA</t>
  </si>
  <si>
    <t>TIR spetta se debito imposta anche 1 euro e imponibile inf. 15k</t>
  </si>
  <si>
    <t>CASO 6</t>
  </si>
  <si>
    <t>A decorrere dal 2022</t>
  </si>
  <si>
    <t>Reddito</t>
  </si>
  <si>
    <t>Detrazione</t>
  </si>
  <si>
    <t>Fino a 15.000 euro</t>
  </si>
  <si>
    <t>1.880 euro</t>
  </si>
  <si>
    <t>Oltre 15.000 e fino a 28.000 euro</t>
  </si>
  <si>
    <t>1.910 + 1.190 x [(28.000 – Reddito) / 13.000]</t>
  </si>
  <si>
    <t>Oltre 28.000 e fino a 50.000 euro</t>
  </si>
  <si>
    <t>1.910 x [(50.000 – Reddito) / 22.000]</t>
  </si>
  <si>
    <t>La detrazione spettante è aumentata di 65 euro se il reddito è compreso tra 25.000 e 35.000.</t>
  </si>
  <si>
    <t>SIMULAZIONI COLLABORAZIONI SPORTIVE</t>
  </si>
  <si>
    <t xml:space="preserve">TRATTASI DI FOGLIO DI CALCOLO DI VALORE PURAMENTE INDICATIVO ED ORIENTATIVO </t>
  </si>
  <si>
    <t>I VALORI E LE FORMULE INDICATE POSSONO SUBIRE VARIAZIONI</t>
  </si>
  <si>
    <t>Milano, 16 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</si>
</sst>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0" fontId="5" fillId="0" borderId="0" xfId="0" applyFont="1"/>
    <xf numFmtId="43" fontId="0" fillId="0" borderId="0" xfId="1" applyFont="1" applyFill="1" applyBorder="1" applyProtection="1"/>
    <xf numFmtId="0" fontId="2" fillId="3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3" fontId="0" fillId="0" borderId="2" xfId="1" applyFont="1" applyFill="1" applyBorder="1" applyProtection="1">
      <protection locked="0"/>
    </xf>
    <xf numFmtId="0" fontId="0" fillId="0" borderId="3" xfId="0" applyBorder="1" applyProtection="1">
      <protection locked="0"/>
    </xf>
    <xf numFmtId="43" fontId="0" fillId="0" borderId="3" xfId="1" applyFont="1" applyBorder="1" applyProtection="1">
      <protection locked="0"/>
    </xf>
    <xf numFmtId="0" fontId="0" fillId="0" borderId="6" xfId="0" applyBorder="1" applyProtection="1">
      <protection locked="0"/>
    </xf>
    <xf numFmtId="43" fontId="0" fillId="0" borderId="3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43" fontId="2" fillId="0" borderId="3" xfId="1" applyFont="1" applyBorder="1" applyProtection="1">
      <protection locked="0"/>
    </xf>
    <xf numFmtId="0" fontId="2" fillId="0" borderId="4" xfId="0" applyFont="1" applyBorder="1" applyProtection="1">
      <protection locked="0"/>
    </xf>
    <xf numFmtId="43" fontId="2" fillId="0" borderId="4" xfId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3" xfId="1" applyFont="1" applyFill="1" applyBorder="1" applyProtection="1">
      <protection locked="0"/>
    </xf>
    <xf numFmtId="43" fontId="2" fillId="0" borderId="3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43" fontId="2" fillId="0" borderId="4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3" fontId="2" fillId="0" borderId="0" xfId="0" applyNumberFormat="1" applyFo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74544</xdr:colOff>
      <xdr:row>0</xdr:row>
      <xdr:rowOff>24847</xdr:rowOff>
    </xdr:from>
    <xdr:to>
      <xdr:col>1</xdr:col>
      <xdr:colOff>786848</xdr:colOff>
      <xdr:row>3</xdr:row>
      <xdr:rowOff>91108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ADEEF3E-B248-1260-8F31-6363ABB0B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57" y="24847"/>
          <a:ext cx="712304" cy="7123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"/>
  <sheetViews>
    <sheetView tabSelected="1" zoomScaleNormal="100" workbookViewId="0">
      <selection activeCell="B48" sqref="B48"/>
    </sheetView>
  </sheetViews>
  <sheetFormatPr defaultRowHeight="15" x14ac:dyDescent="0.25"/>
  <cols>
    <col min="2" max="2" width="27.7109375" bestFit="1" customWidth="1"/>
    <col min="3" max="6" width="11.85546875" customWidth="1"/>
    <col min="7" max="7" width="13.85546875" customWidth="1"/>
    <col min="8" max="8" width="11.140625" bestFit="1" customWidth="1"/>
    <col min="9" max="9" width="10.140625" bestFit="1" customWidth="1"/>
    <col min="10" max="10" width="30.5703125" customWidth="1"/>
    <col min="11" max="11" width="11.140625" bestFit="1" customWidth="1"/>
    <col min="14" max="14" width="11.7109375" bestFit="1" customWidth="1"/>
  </cols>
  <sheetData>
    <row r="1" spans="2:11" ht="21" x14ac:dyDescent="0.35">
      <c r="B1" s="27" t="s">
        <v>34</v>
      </c>
      <c r="C1" s="27"/>
      <c r="D1" s="27"/>
      <c r="E1" s="27"/>
      <c r="F1" s="27"/>
      <c r="G1" s="27"/>
      <c r="H1" s="27"/>
    </row>
    <row r="2" spans="2:11" x14ac:dyDescent="0.25">
      <c r="B2" s="1"/>
    </row>
    <row r="3" spans="2:11" x14ac:dyDescent="0.25">
      <c r="B3" s="28" t="s">
        <v>8</v>
      </c>
      <c r="C3" s="28"/>
      <c r="D3" s="28"/>
      <c r="E3" s="28"/>
      <c r="F3" s="28"/>
      <c r="G3" s="28"/>
      <c r="H3" s="28"/>
    </row>
    <row r="5" spans="2:11" x14ac:dyDescent="0.25">
      <c r="B5" s="7" t="s">
        <v>5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23</v>
      </c>
    </row>
    <row r="6" spans="2:11" x14ac:dyDescent="0.25">
      <c r="B6" s="9" t="s">
        <v>0</v>
      </c>
      <c r="C6" s="10">
        <v>5000</v>
      </c>
      <c r="D6" s="10">
        <v>10000</v>
      </c>
      <c r="E6" s="10">
        <v>15000</v>
      </c>
      <c r="F6" s="10">
        <v>20000</v>
      </c>
      <c r="G6" s="10">
        <v>25000</v>
      </c>
      <c r="H6" s="10">
        <v>35000</v>
      </c>
    </row>
    <row r="7" spans="2:11" x14ac:dyDescent="0.25">
      <c r="B7" s="11" t="s">
        <v>17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2:11" x14ac:dyDescent="0.25">
      <c r="B8" s="11" t="s">
        <v>16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11" x14ac:dyDescent="0.25">
      <c r="B9" s="13" t="s">
        <v>4</v>
      </c>
      <c r="C9" s="14">
        <f>C10/2</f>
        <v>0</v>
      </c>
      <c r="D9" s="14">
        <f t="shared" ref="D9" si="0">D10/2</f>
        <v>0</v>
      </c>
      <c r="E9" s="14">
        <f t="shared" ref="E9" si="1">E10/2</f>
        <v>0</v>
      </c>
      <c r="F9" s="14">
        <f t="shared" ref="F9:H9" si="2">F10/2</f>
        <v>0</v>
      </c>
      <c r="G9" s="14">
        <f t="shared" si="2"/>
        <v>0</v>
      </c>
      <c r="H9" s="14">
        <f t="shared" si="2"/>
        <v>0</v>
      </c>
    </row>
    <row r="10" spans="2:11" x14ac:dyDescent="0.25">
      <c r="B10" s="13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K10" s="6"/>
    </row>
    <row r="11" spans="2:11" x14ac:dyDescent="0.25">
      <c r="B11" s="11"/>
      <c r="C11" s="12"/>
      <c r="D11" s="12"/>
      <c r="E11" s="12"/>
      <c r="F11" s="12"/>
      <c r="G11" s="12"/>
      <c r="H11" s="11"/>
      <c r="K11" s="4"/>
    </row>
    <row r="12" spans="2:11" x14ac:dyDescent="0.25">
      <c r="B12" s="11" t="s">
        <v>3</v>
      </c>
      <c r="C12" s="12">
        <v>0</v>
      </c>
      <c r="D12" s="12">
        <f>(D6-10000)*(24.23%)</f>
        <v>0</v>
      </c>
      <c r="E12" s="12">
        <f>(E6-10000)*(24.23%)</f>
        <v>1211.5</v>
      </c>
      <c r="F12" s="12">
        <f>(F6-10000)*(24.23%)</f>
        <v>2423</v>
      </c>
      <c r="G12" s="12">
        <f>(G6-10000)*(24.23%)</f>
        <v>3634.5000000000005</v>
      </c>
      <c r="H12" s="12">
        <f>20658*(24.23%)+(H6-10000-20658)*(26.58%)</f>
        <v>6159.5370000000003</v>
      </c>
    </row>
    <row r="13" spans="2:11" x14ac:dyDescent="0.25">
      <c r="B13" s="15" t="s">
        <v>19</v>
      </c>
      <c r="C13" s="16">
        <f t="shared" ref="C13:H13" si="3">C6-C12</f>
        <v>5000</v>
      </c>
      <c r="D13" s="16">
        <f t="shared" si="3"/>
        <v>10000</v>
      </c>
      <c r="E13" s="16">
        <f t="shared" si="3"/>
        <v>13788.5</v>
      </c>
      <c r="F13" s="16">
        <f t="shared" si="3"/>
        <v>17577</v>
      </c>
      <c r="G13" s="16">
        <f t="shared" si="3"/>
        <v>21365.5</v>
      </c>
      <c r="H13" s="16">
        <f t="shared" si="3"/>
        <v>28840.463</v>
      </c>
    </row>
    <row r="14" spans="2:11" x14ac:dyDescent="0.25">
      <c r="B14" s="11"/>
      <c r="C14" s="12"/>
      <c r="D14" s="12"/>
      <c r="E14" s="12"/>
      <c r="F14" s="12"/>
      <c r="G14" s="12"/>
      <c r="H14" s="11"/>
    </row>
    <row r="15" spans="2:11" x14ac:dyDescent="0.25">
      <c r="B15" s="17" t="s">
        <v>20</v>
      </c>
      <c r="C15" s="18">
        <f t="shared" ref="C15:H15" si="4">C6+C8+C10</f>
        <v>5000</v>
      </c>
      <c r="D15" s="18">
        <f t="shared" si="4"/>
        <v>10000</v>
      </c>
      <c r="E15" s="18">
        <f t="shared" si="4"/>
        <v>15000</v>
      </c>
      <c r="F15" s="18">
        <f t="shared" si="4"/>
        <v>20000</v>
      </c>
      <c r="G15" s="18">
        <f t="shared" si="4"/>
        <v>25000</v>
      </c>
      <c r="H15" s="18">
        <f t="shared" si="4"/>
        <v>35000</v>
      </c>
    </row>
    <row r="16" spans="2:11" x14ac:dyDescent="0.25">
      <c r="B16" s="29"/>
      <c r="C16" s="29"/>
      <c r="D16" s="29"/>
      <c r="E16" s="29"/>
      <c r="F16" s="29"/>
      <c r="G16" s="30"/>
      <c r="H16" s="29"/>
    </row>
    <row r="17" spans="2:14" x14ac:dyDescent="0.25">
      <c r="B17" s="19" t="s">
        <v>6</v>
      </c>
      <c r="C17" s="8" t="s">
        <v>11</v>
      </c>
      <c r="D17" s="8" t="s">
        <v>12</v>
      </c>
      <c r="E17" s="8" t="s">
        <v>13</v>
      </c>
      <c r="F17" s="8" t="s">
        <v>14</v>
      </c>
      <c r="G17" s="8" t="s">
        <v>15</v>
      </c>
      <c r="H17" s="8" t="s">
        <v>23</v>
      </c>
    </row>
    <row r="18" spans="2:14" x14ac:dyDescent="0.25">
      <c r="B18" s="13" t="s">
        <v>0</v>
      </c>
      <c r="C18" s="20">
        <f t="shared" ref="C18:H18" si="5">C6</f>
        <v>5000</v>
      </c>
      <c r="D18" s="20">
        <f t="shared" si="5"/>
        <v>10000</v>
      </c>
      <c r="E18" s="20">
        <f t="shared" si="5"/>
        <v>15000</v>
      </c>
      <c r="F18" s="20">
        <f t="shared" si="5"/>
        <v>20000</v>
      </c>
      <c r="G18" s="20">
        <f t="shared" si="5"/>
        <v>25000</v>
      </c>
      <c r="H18" s="20">
        <f t="shared" si="5"/>
        <v>35000</v>
      </c>
    </row>
    <row r="19" spans="2:14" x14ac:dyDescent="0.25">
      <c r="B19" s="11" t="s">
        <v>17</v>
      </c>
      <c r="C19" s="12">
        <f>((C18-5000)*(25/3)%/2)+(C18-5000)*2.03%/3</f>
        <v>0</v>
      </c>
      <c r="D19" s="12">
        <f>((D18-5000)*(25/3)%/2)+(D18-5000)*2.03%/3</f>
        <v>242.16666666666669</v>
      </c>
      <c r="E19" s="12">
        <f t="shared" ref="E19" si="6">((E18-5000)*(25/3)%/2)+(E18-5000)*2.03%/3</f>
        <v>484.33333333333337</v>
      </c>
      <c r="F19" s="12">
        <f>((F18-5000)*(25/3)%/2)+(F18-5000)*2.03%/3</f>
        <v>726.50000000000011</v>
      </c>
      <c r="G19" s="12">
        <f>((G18-5000)*(25/3)%/2)+(G18-5000)*2.03%/3</f>
        <v>968.66666666666674</v>
      </c>
      <c r="H19" s="12">
        <f>((H18-5000)*(25/3)%/2)+(H18-5000)*2.03%/3</f>
        <v>1453.0000000000002</v>
      </c>
      <c r="K19" s="4"/>
    </row>
    <row r="20" spans="2:14" x14ac:dyDescent="0.25">
      <c r="B20" s="11" t="s">
        <v>16</v>
      </c>
      <c r="C20" s="14">
        <f>C19*2</f>
        <v>0</v>
      </c>
      <c r="D20" s="14">
        <f>D19*2</f>
        <v>484.33333333333337</v>
      </c>
      <c r="E20" s="14">
        <f t="shared" ref="E20" si="7">E19*2</f>
        <v>968.66666666666674</v>
      </c>
      <c r="F20" s="14">
        <f>F19*2</f>
        <v>1453.0000000000002</v>
      </c>
      <c r="G20" s="14">
        <f>G19*2</f>
        <v>1937.3333333333335</v>
      </c>
      <c r="H20" s="14">
        <f>H19*2</f>
        <v>2906.0000000000005</v>
      </c>
      <c r="N20" s="4"/>
    </row>
    <row r="21" spans="2:14" x14ac:dyDescent="0.25">
      <c r="B21" s="13"/>
      <c r="C21" s="14"/>
      <c r="D21" s="14"/>
      <c r="E21" s="14"/>
      <c r="F21" s="14"/>
      <c r="G21" s="14"/>
      <c r="H21" s="11"/>
    </row>
    <row r="22" spans="2:14" x14ac:dyDescent="0.25">
      <c r="B22" s="13" t="s">
        <v>3</v>
      </c>
      <c r="C22" s="12">
        <v>0</v>
      </c>
      <c r="D22" s="12">
        <v>0</v>
      </c>
      <c r="E22" s="12">
        <v>0</v>
      </c>
      <c r="F22" s="12">
        <f>(F18-15000-F19)*23%</f>
        <v>982.90500000000009</v>
      </c>
      <c r="G22" s="12">
        <f>(G18-15000-G19)*24.23%</f>
        <v>2188.2920666666669</v>
      </c>
      <c r="H22" s="12">
        <f>+(15000)*24.23%+(H18-15000-H19-15000)*26.58%</f>
        <v>4577.2926000000007</v>
      </c>
      <c r="I22" s="3"/>
    </row>
    <row r="23" spans="2:14" x14ac:dyDescent="0.25">
      <c r="B23" s="13" t="s">
        <v>7</v>
      </c>
      <c r="C23" s="12">
        <v>0</v>
      </c>
      <c r="D23" s="12">
        <v>0</v>
      </c>
      <c r="E23" s="12">
        <v>0</v>
      </c>
      <c r="F23" s="12">
        <v>982.91</v>
      </c>
      <c r="G23" s="12">
        <f>1880/(12)*10</f>
        <v>1566.6666666666665</v>
      </c>
      <c r="H23" s="12">
        <f>+(((1910+(1190)*(28000-(H18-15000-H19))/13000))/(12)*10)</f>
        <v>2312.7608974358973</v>
      </c>
    </row>
    <row r="24" spans="2:14" x14ac:dyDescent="0.25">
      <c r="B24" s="13" t="s">
        <v>9</v>
      </c>
      <c r="C24" s="12">
        <v>0</v>
      </c>
      <c r="D24" s="12">
        <v>0</v>
      </c>
      <c r="E24" s="12">
        <v>0</v>
      </c>
      <c r="F24" s="12">
        <v>0</v>
      </c>
      <c r="G24" s="12">
        <f>1200/(12)*10</f>
        <v>1000</v>
      </c>
      <c r="H24" s="21">
        <v>0</v>
      </c>
      <c r="J24" t="s">
        <v>22</v>
      </c>
    </row>
    <row r="25" spans="2:14" x14ac:dyDescent="0.25">
      <c r="B25" s="15" t="s">
        <v>19</v>
      </c>
      <c r="C25" s="22">
        <f t="shared" ref="C25:H25" si="8">C18-C19-C22+C23+C24</f>
        <v>5000</v>
      </c>
      <c r="D25" s="22">
        <f>D18-D19-D22+D23+D24</f>
        <v>9757.8333333333339</v>
      </c>
      <c r="E25" s="22">
        <f t="shared" si="8"/>
        <v>14515.666666666666</v>
      </c>
      <c r="F25" s="22">
        <f t="shared" si="8"/>
        <v>19273.505000000001</v>
      </c>
      <c r="G25" s="22">
        <f t="shared" si="8"/>
        <v>24409.707933333335</v>
      </c>
      <c r="H25" s="22">
        <f t="shared" si="8"/>
        <v>31282.468297435895</v>
      </c>
    </row>
    <row r="26" spans="2:14" x14ac:dyDescent="0.25">
      <c r="B26" s="13"/>
      <c r="C26" s="11"/>
      <c r="D26" s="11"/>
      <c r="E26" s="11"/>
      <c r="F26" s="11"/>
      <c r="G26" s="11"/>
      <c r="H26" s="11"/>
    </row>
    <row r="27" spans="2:14" x14ac:dyDescent="0.25">
      <c r="B27" s="23" t="s">
        <v>1</v>
      </c>
      <c r="C27" s="22">
        <f t="shared" ref="C27:H27" si="9">C25-C13</f>
        <v>0</v>
      </c>
      <c r="D27" s="22">
        <f t="shared" si="9"/>
        <v>-242.16666666666606</v>
      </c>
      <c r="E27" s="22">
        <f t="shared" si="9"/>
        <v>727.16666666666606</v>
      </c>
      <c r="F27" s="22">
        <f t="shared" si="9"/>
        <v>1696.505000000001</v>
      </c>
      <c r="G27" s="22">
        <f t="shared" si="9"/>
        <v>3044.2079333333349</v>
      </c>
      <c r="H27" s="22">
        <f t="shared" si="9"/>
        <v>2442.005297435895</v>
      </c>
      <c r="J27" t="s">
        <v>24</v>
      </c>
    </row>
    <row r="28" spans="2:14" x14ac:dyDescent="0.25">
      <c r="B28" s="13"/>
      <c r="C28" s="14"/>
      <c r="D28" s="14"/>
      <c r="E28" s="14"/>
      <c r="F28" s="14"/>
      <c r="G28" s="14"/>
      <c r="H28" s="11"/>
      <c r="J28" t="s">
        <v>25</v>
      </c>
      <c r="K28" t="s">
        <v>26</v>
      </c>
    </row>
    <row r="29" spans="2:14" x14ac:dyDescent="0.25">
      <c r="B29" s="23" t="s">
        <v>20</v>
      </c>
      <c r="C29" s="22">
        <f t="shared" ref="C29:H29" si="10">C18+C20</f>
        <v>5000</v>
      </c>
      <c r="D29" s="22">
        <f t="shared" si="10"/>
        <v>10484.333333333334</v>
      </c>
      <c r="E29" s="22">
        <f t="shared" si="10"/>
        <v>15968.666666666666</v>
      </c>
      <c r="F29" s="22">
        <f t="shared" si="10"/>
        <v>21453</v>
      </c>
      <c r="G29" s="22">
        <f t="shared" si="10"/>
        <v>26937.333333333332</v>
      </c>
      <c r="H29" s="22">
        <f t="shared" si="10"/>
        <v>37906</v>
      </c>
      <c r="J29" t="s">
        <v>27</v>
      </c>
      <c r="K29" t="s">
        <v>28</v>
      </c>
    </row>
    <row r="30" spans="2:14" x14ac:dyDescent="0.25">
      <c r="B30" s="13"/>
      <c r="C30" s="14"/>
      <c r="D30" s="14"/>
      <c r="E30" s="14"/>
      <c r="F30" s="14"/>
      <c r="G30" s="14"/>
      <c r="H30" s="11"/>
      <c r="J30" t="s">
        <v>29</v>
      </c>
      <c r="K30" t="s">
        <v>30</v>
      </c>
    </row>
    <row r="31" spans="2:14" x14ac:dyDescent="0.25">
      <c r="B31" s="24" t="s">
        <v>2</v>
      </c>
      <c r="C31" s="25">
        <f t="shared" ref="C31:H31" si="11">C29-C15</f>
        <v>0</v>
      </c>
      <c r="D31" s="25">
        <f t="shared" si="11"/>
        <v>484.33333333333394</v>
      </c>
      <c r="E31" s="25">
        <f t="shared" si="11"/>
        <v>968.66666666666606</v>
      </c>
      <c r="F31" s="25">
        <f t="shared" si="11"/>
        <v>1453</v>
      </c>
      <c r="G31" s="25">
        <f t="shared" si="11"/>
        <v>1937.3333333333321</v>
      </c>
      <c r="H31" s="25">
        <f t="shared" si="11"/>
        <v>2906</v>
      </c>
      <c r="J31" t="s">
        <v>31</v>
      </c>
      <c r="K31" t="s">
        <v>32</v>
      </c>
    </row>
    <row r="32" spans="2:14" x14ac:dyDescent="0.25">
      <c r="B32" s="31"/>
      <c r="C32" s="32"/>
      <c r="D32" s="32"/>
      <c r="E32" s="32"/>
      <c r="F32" s="32"/>
      <c r="G32" s="32"/>
      <c r="H32" s="29"/>
    </row>
    <row r="33" spans="2:10" x14ac:dyDescent="0.25">
      <c r="B33" s="19" t="s">
        <v>10</v>
      </c>
      <c r="C33" s="8" t="s">
        <v>11</v>
      </c>
      <c r="D33" s="8" t="s">
        <v>12</v>
      </c>
      <c r="E33" s="8" t="s">
        <v>13</v>
      </c>
      <c r="F33" s="8" t="s">
        <v>14</v>
      </c>
      <c r="G33" s="8" t="s">
        <v>15</v>
      </c>
      <c r="H33" s="8" t="s">
        <v>23</v>
      </c>
      <c r="J33" t="s">
        <v>33</v>
      </c>
    </row>
    <row r="34" spans="2:10" x14ac:dyDescent="0.25">
      <c r="B34" s="26" t="s">
        <v>0</v>
      </c>
      <c r="C34" s="20">
        <f t="shared" ref="C34:H34" si="12">C6</f>
        <v>5000</v>
      </c>
      <c r="D34" s="20">
        <f t="shared" si="12"/>
        <v>10000</v>
      </c>
      <c r="E34" s="20">
        <f t="shared" si="12"/>
        <v>15000</v>
      </c>
      <c r="F34" s="20">
        <f t="shared" si="12"/>
        <v>20000</v>
      </c>
      <c r="G34" s="20">
        <f t="shared" si="12"/>
        <v>25000</v>
      </c>
      <c r="H34" s="20">
        <f t="shared" si="12"/>
        <v>35000</v>
      </c>
    </row>
    <row r="35" spans="2:10" x14ac:dyDescent="0.25">
      <c r="B35" s="13" t="s">
        <v>21</v>
      </c>
      <c r="C35" s="12">
        <f t="shared" ref="C35:H35" si="13">(C34-5000)*78%*(26.23)%/2</f>
        <v>0</v>
      </c>
      <c r="D35" s="12">
        <f t="shared" si="13"/>
        <v>511.48499999999996</v>
      </c>
      <c r="E35" s="12">
        <f t="shared" si="13"/>
        <v>1022.9699999999999</v>
      </c>
      <c r="F35" s="12">
        <f t="shared" si="13"/>
        <v>1534.4549999999999</v>
      </c>
      <c r="G35" s="12">
        <f t="shared" si="13"/>
        <v>2045.9399999999998</v>
      </c>
      <c r="H35" s="12">
        <f t="shared" si="13"/>
        <v>3068.91</v>
      </c>
    </row>
    <row r="36" spans="2:10" x14ac:dyDescent="0.25">
      <c r="B36" s="11" t="s">
        <v>16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2:10" x14ac:dyDescent="0.25">
      <c r="B37" s="13"/>
      <c r="C37" s="11"/>
      <c r="D37" s="11"/>
      <c r="E37" s="11"/>
      <c r="F37" s="11"/>
      <c r="G37" s="11"/>
      <c r="H37" s="11"/>
    </row>
    <row r="38" spans="2:10" x14ac:dyDescent="0.25">
      <c r="B38" s="13" t="s">
        <v>3</v>
      </c>
      <c r="C38" s="12">
        <v>0</v>
      </c>
      <c r="D38" s="12">
        <v>0</v>
      </c>
      <c r="E38" s="12">
        <f>(E34-15000)*0.78*0.05</f>
        <v>0</v>
      </c>
      <c r="F38" s="12">
        <f>((F34-15000)*0.78-F35)*0.05</f>
        <v>118.27725000000001</v>
      </c>
      <c r="G38" s="12">
        <f>((G34-15000)*0.78-G35)*0.05</f>
        <v>287.70300000000003</v>
      </c>
      <c r="H38" s="12">
        <f>((H34-15000)*0.78-H35)*0.05</f>
        <v>626.55450000000008</v>
      </c>
    </row>
    <row r="39" spans="2:10" x14ac:dyDescent="0.25">
      <c r="B39" s="15" t="s">
        <v>19</v>
      </c>
      <c r="C39" s="22">
        <f t="shared" ref="C39:H39" si="14">C34-C35-C38</f>
        <v>5000</v>
      </c>
      <c r="D39" s="22">
        <f t="shared" si="14"/>
        <v>9488.5149999999994</v>
      </c>
      <c r="E39" s="22">
        <f t="shared" si="14"/>
        <v>13977.03</v>
      </c>
      <c r="F39" s="22">
        <f t="shared" si="14"/>
        <v>18347.267749999999</v>
      </c>
      <c r="G39" s="22">
        <f t="shared" si="14"/>
        <v>22666.357</v>
      </c>
      <c r="H39" s="22">
        <f t="shared" si="14"/>
        <v>31304.535500000002</v>
      </c>
    </row>
    <row r="40" spans="2:10" x14ac:dyDescent="0.25">
      <c r="B40" s="13"/>
      <c r="C40" s="11"/>
      <c r="D40" s="11"/>
      <c r="E40" s="11"/>
      <c r="F40" s="11"/>
      <c r="G40" s="11"/>
      <c r="H40" s="11"/>
    </row>
    <row r="41" spans="2:10" x14ac:dyDescent="0.25">
      <c r="B41" s="23" t="s">
        <v>1</v>
      </c>
      <c r="C41" s="22">
        <f t="shared" ref="C41:H41" si="15">C39-C13</f>
        <v>0</v>
      </c>
      <c r="D41" s="22">
        <f t="shared" si="15"/>
        <v>-511.48500000000058</v>
      </c>
      <c r="E41" s="22">
        <f t="shared" si="15"/>
        <v>188.53000000000065</v>
      </c>
      <c r="F41" s="22">
        <f t="shared" si="15"/>
        <v>770.26774999999907</v>
      </c>
      <c r="G41" s="22">
        <f t="shared" si="15"/>
        <v>1300.857</v>
      </c>
      <c r="H41" s="22">
        <f t="shared" si="15"/>
        <v>2464.072500000002</v>
      </c>
    </row>
    <row r="42" spans="2:10" x14ac:dyDescent="0.25">
      <c r="B42" s="23"/>
      <c r="C42" s="22"/>
      <c r="D42" s="22"/>
      <c r="E42" s="22"/>
      <c r="F42" s="22"/>
      <c r="G42" s="22"/>
      <c r="H42" s="22"/>
    </row>
    <row r="43" spans="2:10" x14ac:dyDescent="0.25">
      <c r="B43" s="23" t="s">
        <v>20</v>
      </c>
      <c r="C43" s="22">
        <f>+C34</f>
        <v>5000</v>
      </c>
      <c r="D43" s="22">
        <f t="shared" ref="D43:G43" si="16">+D34</f>
        <v>10000</v>
      </c>
      <c r="E43" s="22">
        <f t="shared" si="16"/>
        <v>15000</v>
      </c>
      <c r="F43" s="22">
        <f t="shared" si="16"/>
        <v>20000</v>
      </c>
      <c r="G43" s="22">
        <f t="shared" si="16"/>
        <v>25000</v>
      </c>
      <c r="H43" s="22">
        <f t="shared" ref="H43" si="17">+H34</f>
        <v>35000</v>
      </c>
    </row>
    <row r="44" spans="2:10" x14ac:dyDescent="0.25">
      <c r="B44" s="13"/>
      <c r="C44" s="11"/>
      <c r="D44" s="11"/>
      <c r="E44" s="11"/>
      <c r="F44" s="11"/>
      <c r="G44" s="11"/>
      <c r="H44" s="11"/>
    </row>
    <row r="45" spans="2:10" x14ac:dyDescent="0.25">
      <c r="B45" s="24" t="s">
        <v>2</v>
      </c>
      <c r="C45" s="25">
        <f t="shared" ref="C45:H45" si="18">+C15-C43</f>
        <v>0</v>
      </c>
      <c r="D45" s="25">
        <f t="shared" si="18"/>
        <v>0</v>
      </c>
      <c r="E45" s="25">
        <f t="shared" si="18"/>
        <v>0</v>
      </c>
      <c r="F45" s="25">
        <f t="shared" si="18"/>
        <v>0</v>
      </c>
      <c r="G45" s="25">
        <f t="shared" si="18"/>
        <v>0</v>
      </c>
      <c r="H45" s="25">
        <f t="shared" si="18"/>
        <v>0</v>
      </c>
    </row>
    <row r="46" spans="2:10" x14ac:dyDescent="0.25">
      <c r="B46" s="1"/>
      <c r="C46" s="2"/>
      <c r="D46" s="2"/>
      <c r="E46" s="2"/>
      <c r="F46" s="2"/>
      <c r="G46" s="2"/>
    </row>
    <row r="48" spans="2:10" x14ac:dyDescent="0.25">
      <c r="B48" s="5" t="s">
        <v>35</v>
      </c>
    </row>
    <row r="49" spans="2:2" x14ac:dyDescent="0.25">
      <c r="B49" s="5" t="s">
        <v>36</v>
      </c>
    </row>
    <row r="51" spans="2:2" x14ac:dyDescent="0.25">
      <c r="B51" t="s">
        <v>37</v>
      </c>
    </row>
  </sheetData>
  <sheetProtection sheet="1" objects="1" scenarios="1"/>
  <mergeCells count="2">
    <mergeCell ref="B1:H1"/>
    <mergeCell ref="B3:H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SIMULAZIONI</vt:lpstr>
      <vt:lpstr>SIMULAZIONI!Area_stampa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2023-10-17T07:19:12Z</dcterms:created>
  <dcterms:modified xsi:type="dcterms:W3CDTF">2023-10-17T09:12:42Z</dcterms:modified>
</cp:coreProperties>
</file>